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65251" windowWidth="25725" windowHeight="12690" activeTab="0"/>
  </bookViews>
  <sheets>
    <sheet name="Форма 2-1" sheetId="1" r:id="rId1"/>
    <sheet name="Форма 2-2" sheetId="2" r:id="rId2"/>
  </sheets>
  <definedNames>
    <definedName name="_xlnm.Print_Area" localSheetId="0">'Форма 2-1'!$A$1:$F$36</definedName>
  </definedNames>
  <calcPr fullCalcOnLoad="1"/>
</workbook>
</file>

<file path=xl/sharedStrings.xml><?xml version="1.0" encoding="utf-8"?>
<sst xmlns="http://schemas.openxmlformats.org/spreadsheetml/2006/main" count="163" uniqueCount="71">
  <si>
    <t>Наименование хозяйств, работ и операций</t>
  </si>
  <si>
    <t>Расходы всего</t>
  </si>
  <si>
    <t>в том числе по статьям затрат</t>
  </si>
  <si>
    <t>Расходы, связанные с участием в совместной деятельности</t>
  </si>
  <si>
    <t>материальные затраты</t>
  </si>
  <si>
    <t>затраты на оплату труда</t>
  </si>
  <si>
    <t>отчисления на соц. нужды</t>
  </si>
  <si>
    <t>амортизация</t>
  </si>
  <si>
    <t>прочие расходы по обычным видам деятельности</t>
  </si>
  <si>
    <t>операционные расходы, связанные с оплатой услуг, оказываемых кредитными организациями</t>
  </si>
  <si>
    <t>проценты к уплате по кредитам и займам</t>
  </si>
  <si>
    <t>Регулируемые виды деятельности</t>
  </si>
  <si>
    <t xml:space="preserve"> </t>
  </si>
  <si>
    <t>1. Обеспечение взлета, посадки и стоянки воздушных судов</t>
  </si>
  <si>
    <t>2. Предоставление аэровокзального комплекса</t>
  </si>
  <si>
    <t>3. Обеспечение авиационной безопасности</t>
  </si>
  <si>
    <t>4. Обслуживание пассажиров</t>
  </si>
  <si>
    <t>5. Обеспечение заправки воздушных судов авиационным топливом</t>
  </si>
  <si>
    <t>Итого по аэропортовой деятельности:</t>
  </si>
  <si>
    <t>Прочие доходы и расходы</t>
  </si>
  <si>
    <t>N п/п</t>
  </si>
  <si>
    <t>(тыс. руб.)</t>
  </si>
  <si>
    <t>II. Расшифровка расходов по финансово-хозяйственной деятельности</t>
  </si>
  <si>
    <t>прочие расходы</t>
  </si>
  <si>
    <t>налоги и иные обязательные платежи и сборы</t>
  </si>
  <si>
    <t>Форма раскрытия информации</t>
  </si>
  <si>
    <t>об основных показателях финансово-хозяйственной деятельности СЕМ в сфере выполнения (оказания) регулируемых работ (услуг) в аэропортах</t>
  </si>
  <si>
    <t>I. Доходы и расходы</t>
  </si>
  <si>
    <t>Наименование показателей финансово-хозяйственной деятельности субъекта естественной монополии в сфере услуг аэропортов</t>
  </si>
  <si>
    <t>Единица измерения</t>
  </si>
  <si>
    <t>Доходы всего, в том числе по видам регулируемых услуг:</t>
  </si>
  <si>
    <t>Обеспечение авиационной безопасности</t>
  </si>
  <si>
    <t>Предоставление аэровокзального комплекса</t>
  </si>
  <si>
    <t>--</t>
  </si>
  <si>
    <t>Расходы всего (включая коммерческие и управленческие расходы), в том числе: по видам регулируемых услуг: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</si>
  <si>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</si>
  <si>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</si>
  <si>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</si>
  <si>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</si>
  <si>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</si>
  <si>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</si>
  <si>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</si>
  <si>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</si>
  <si>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том числе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</si>
  <si>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</si>
  <si>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</si>
  <si>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</si>
  <si>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</si>
  <si>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 xml:space="preserve">                                                                                                                                                                                                       Форма № 2</t>
  </si>
  <si>
    <t xml:space="preserve">Обслуживание пассажиров 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</si>
  <si>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</si>
  <si>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</si>
  <si>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</si>
  <si>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</si>
  <si>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</si>
  <si>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</si>
  <si>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</si>
  <si>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</si>
  <si>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</si>
  <si>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</si>
  <si>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Обслуживание пассажиров</t>
  </si>
  <si>
    <t>Обеспечение заправки ВС авиационным топливом</t>
  </si>
  <si>
    <t>10.1</t>
  </si>
  <si>
    <t>Взлет-посадка ВС</t>
  </si>
  <si>
    <t xml:space="preserve"> --</t>
  </si>
  <si>
    <t xml:space="preserve"> 2024 год (прогноз) </t>
  </si>
  <si>
    <t>2024 год (прогноз)</t>
  </si>
  <si>
    <t xml:space="preserve"> 2023 год (отчет) </t>
  </si>
  <si>
    <t xml:space="preserve"> 2025 год (прогноз) </t>
  </si>
  <si>
    <t>2023 год</t>
  </si>
  <si>
    <t>2025 год (прогноз)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</si>
</sst>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33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6" fillId="0" borderId="1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8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49" fontId="6" fillId="0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vertical="center" textRotation="90" wrapText="1"/>
    </xf>
    <xf numFmtId="1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6" fillId="0" borderId="10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right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zoomScalePageLayoutView="0" workbookViewId="0" topLeftCell="A1">
      <selection activeCell="A41" sqref="A41"/>
    </sheetView>
  </sheetViews>
  <sheetFormatPr defaultColWidth="9.00390625" defaultRowHeight="12.75"/>
  <cols>
    <col min="1" max="1" width="6.125" style="1" customWidth="1"/>
    <col min="2" max="2" width="55.00390625" style="1" customWidth="1"/>
    <col min="3" max="3" width="11.625" style="1" customWidth="1"/>
    <col min="4" max="4" width="11.375" style="1" customWidth="1"/>
    <col min="5" max="5" width="13.375" style="1" customWidth="1"/>
    <col min="6" max="6" width="13.00390625" style="1" customWidth="1"/>
    <col min="7" max="11" width="9.125" style="1" customWidth="1"/>
    <col min="12" max="12" width="22.125" style="1" customWidth="1"/>
    <col min="13" max="16384" width="9.125" style="1" customWidth="1"/>
  </cols>
  <sheetData>
    <row r="1" spans="1:6" ht="15.75">
      <c r="A1" s="30" t="s">
        <v>48</v>
      </c>
      <c r="B1" s="30"/>
      <c r="C1" s="30"/>
      <c r="D1" s="30"/>
      <c r="E1" s="30"/>
      <c r="F1" s="30"/>
    </row>
    <row r="2" spans="1:6" ht="15.75">
      <c r="A2" s="31" t="s">
        <v>25</v>
      </c>
      <c r="B2" s="31"/>
      <c r="C2" s="31"/>
      <c r="D2" s="31"/>
      <c r="E2" s="31"/>
      <c r="F2" s="31"/>
    </row>
    <row r="3" spans="1:6" ht="33" customHeight="1">
      <c r="A3" s="32" t="s">
        <v>26</v>
      </c>
      <c r="B3" s="32"/>
      <c r="C3" s="32"/>
      <c r="D3" s="32"/>
      <c r="E3" s="32"/>
      <c r="F3" s="32"/>
    </row>
    <row r="4" spans="1:6" ht="12.75">
      <c r="A4" s="2"/>
      <c r="B4" s="2"/>
      <c r="C4" s="2"/>
      <c r="D4" s="2"/>
      <c r="E4" s="2"/>
      <c r="F4" s="2"/>
    </row>
    <row r="5" spans="1:8" ht="15.75">
      <c r="A5" s="33" t="s">
        <v>27</v>
      </c>
      <c r="B5" s="33"/>
      <c r="C5" s="33"/>
      <c r="D5" s="33"/>
      <c r="E5" s="33"/>
      <c r="F5" s="33"/>
      <c r="G5" s="11"/>
      <c r="H5" s="11"/>
    </row>
    <row r="6" spans="1:8" ht="12.75">
      <c r="A6" s="11"/>
      <c r="B6" s="11"/>
      <c r="C6" s="11"/>
      <c r="D6" s="11"/>
      <c r="E6" s="11"/>
      <c r="F6" s="11"/>
      <c r="G6" s="11"/>
      <c r="H6" s="11"/>
    </row>
    <row r="7" spans="1:8" ht="12.75" customHeight="1">
      <c r="A7" s="35" t="s">
        <v>20</v>
      </c>
      <c r="B7" s="34" t="s">
        <v>28</v>
      </c>
      <c r="C7" s="34" t="s">
        <v>29</v>
      </c>
      <c r="D7" s="35" t="s">
        <v>67</v>
      </c>
      <c r="E7" s="34" t="s">
        <v>65</v>
      </c>
      <c r="F7" s="34" t="s">
        <v>68</v>
      </c>
      <c r="G7" s="11"/>
      <c r="H7" s="11"/>
    </row>
    <row r="8" spans="1:15" ht="12.75" customHeight="1">
      <c r="A8" s="36"/>
      <c r="B8" s="38"/>
      <c r="C8" s="34"/>
      <c r="D8" s="39"/>
      <c r="E8" s="34"/>
      <c r="F8" s="34"/>
      <c r="G8" s="11"/>
      <c r="H8" s="11"/>
      <c r="M8" s="18"/>
      <c r="N8" s="18"/>
      <c r="O8" s="18"/>
    </row>
    <row r="9" spans="1:15" ht="37.5" customHeight="1">
      <c r="A9" s="37"/>
      <c r="B9" s="38"/>
      <c r="C9" s="34"/>
      <c r="D9" s="40"/>
      <c r="E9" s="34"/>
      <c r="F9" s="34"/>
      <c r="G9" s="12"/>
      <c r="H9" s="12"/>
      <c r="I9" s="3"/>
      <c r="M9" s="18"/>
      <c r="N9" s="18"/>
      <c r="O9" s="18"/>
    </row>
    <row r="10" spans="1:15" ht="15.75">
      <c r="A10" s="4">
        <v>1</v>
      </c>
      <c r="B10" s="9" t="s">
        <v>30</v>
      </c>
      <c r="C10" s="4" t="s">
        <v>21</v>
      </c>
      <c r="D10" s="29">
        <v>408776</v>
      </c>
      <c r="E10" s="29">
        <v>376636.74967813</v>
      </c>
      <c r="F10" s="29">
        <v>391702</v>
      </c>
      <c r="G10" s="11"/>
      <c r="H10" s="11"/>
      <c r="K10" s="15"/>
      <c r="L10" s="14"/>
      <c r="M10" s="19"/>
      <c r="N10" s="20"/>
      <c r="O10" s="18"/>
    </row>
    <row r="11" spans="1:15" ht="15.75">
      <c r="A11" s="13" t="s">
        <v>50</v>
      </c>
      <c r="B11" s="9" t="s">
        <v>63</v>
      </c>
      <c r="C11" s="4" t="s">
        <v>21</v>
      </c>
      <c r="D11" s="29">
        <v>43257</v>
      </c>
      <c r="E11" s="29">
        <v>40168.768544</v>
      </c>
      <c r="F11" s="29">
        <v>41776</v>
      </c>
      <c r="G11" s="12"/>
      <c r="H11" s="12"/>
      <c r="I11" s="3"/>
      <c r="K11" s="15"/>
      <c r="L11" s="14"/>
      <c r="M11" s="19"/>
      <c r="N11" s="20"/>
      <c r="O11" s="18"/>
    </row>
    <row r="12" spans="1:15" ht="15.75">
      <c r="A12" s="13" t="s">
        <v>51</v>
      </c>
      <c r="B12" s="9" t="s">
        <v>31</v>
      </c>
      <c r="C12" s="4" t="s">
        <v>21</v>
      </c>
      <c r="D12" s="29">
        <v>26762</v>
      </c>
      <c r="E12" s="29">
        <v>24610.23675025</v>
      </c>
      <c r="F12" s="29">
        <v>25594</v>
      </c>
      <c r="G12" s="12"/>
      <c r="H12" s="12"/>
      <c r="I12" s="3"/>
      <c r="K12" s="15"/>
      <c r="L12" s="14"/>
      <c r="M12" s="19"/>
      <c r="N12" s="20"/>
      <c r="O12" s="18"/>
    </row>
    <row r="13" spans="1:15" ht="15.75">
      <c r="A13" s="13" t="s">
        <v>52</v>
      </c>
      <c r="B13" s="9" t="s">
        <v>32</v>
      </c>
      <c r="C13" s="4" t="s">
        <v>21</v>
      </c>
      <c r="D13" s="29">
        <v>1246</v>
      </c>
      <c r="E13" s="29">
        <v>1118.905</v>
      </c>
      <c r="F13" s="29">
        <v>1164</v>
      </c>
      <c r="G13" s="12"/>
      <c r="H13" s="12"/>
      <c r="I13" s="3"/>
      <c r="K13" s="15"/>
      <c r="L13" s="14"/>
      <c r="M13" s="19"/>
      <c r="N13" s="20"/>
      <c r="O13" s="18"/>
    </row>
    <row r="14" spans="1:15" ht="15.75">
      <c r="A14" s="13" t="s">
        <v>53</v>
      </c>
      <c r="B14" s="9" t="s">
        <v>49</v>
      </c>
      <c r="C14" s="4" t="s">
        <v>21</v>
      </c>
      <c r="D14" s="29">
        <v>1826</v>
      </c>
      <c r="E14" s="29">
        <v>2161.424</v>
      </c>
      <c r="F14" s="29">
        <v>2247</v>
      </c>
      <c r="G14" s="12"/>
      <c r="H14" s="12"/>
      <c r="I14" s="3"/>
      <c r="K14" s="15"/>
      <c r="L14" s="14"/>
      <c r="M14" s="19"/>
      <c r="N14" s="20"/>
      <c r="O14" s="18"/>
    </row>
    <row r="15" spans="1:15" ht="15.75">
      <c r="A15" s="13" t="s">
        <v>54</v>
      </c>
      <c r="B15" s="9" t="s">
        <v>61</v>
      </c>
      <c r="C15" s="4" t="s">
        <v>21</v>
      </c>
      <c r="D15" s="29">
        <v>20805</v>
      </c>
      <c r="E15" s="29">
        <v>20675.963513</v>
      </c>
      <c r="F15" s="29">
        <v>21503</v>
      </c>
      <c r="G15" s="11"/>
      <c r="H15" s="11"/>
      <c r="K15" s="15"/>
      <c r="L15" s="14"/>
      <c r="M15" s="19"/>
      <c r="N15" s="20"/>
      <c r="O15" s="18"/>
    </row>
    <row r="16" spans="1:15" ht="15">
      <c r="A16" s="4"/>
      <c r="B16" s="9"/>
      <c r="C16" s="4"/>
      <c r="D16" s="29"/>
      <c r="E16" s="29"/>
      <c r="F16" s="29"/>
      <c r="G16" s="11"/>
      <c r="H16" s="11"/>
      <c r="M16" s="18"/>
      <c r="N16" s="18"/>
      <c r="O16" s="18"/>
    </row>
    <row r="17" spans="1:15" ht="33.75" customHeight="1">
      <c r="A17" s="4">
        <v>2</v>
      </c>
      <c r="B17" s="6" t="s">
        <v>34</v>
      </c>
      <c r="C17" s="4" t="s">
        <v>21</v>
      </c>
      <c r="D17" s="29">
        <v>421647</v>
      </c>
      <c r="E17" s="29">
        <v>415301</v>
      </c>
      <c r="F17" s="29">
        <v>430999</v>
      </c>
      <c r="G17" s="11"/>
      <c r="H17" s="11"/>
      <c r="I17" s="11"/>
      <c r="M17" s="18"/>
      <c r="N17" s="18"/>
      <c r="O17" s="18"/>
    </row>
    <row r="18" spans="1:15" ht="15">
      <c r="A18" s="13" t="s">
        <v>55</v>
      </c>
      <c r="B18" s="9" t="s">
        <v>63</v>
      </c>
      <c r="C18" s="4" t="s">
        <v>21</v>
      </c>
      <c r="D18" s="29">
        <v>75754.93074</v>
      </c>
      <c r="E18" s="29">
        <v>80237.5391858257</v>
      </c>
      <c r="F18" s="29">
        <v>83270.44517482909</v>
      </c>
      <c r="G18" s="11"/>
      <c r="H18" s="11"/>
      <c r="M18" s="18"/>
      <c r="N18" s="18"/>
      <c r="O18" s="18"/>
    </row>
    <row r="19" spans="1:8" ht="15">
      <c r="A19" s="13" t="s">
        <v>56</v>
      </c>
      <c r="B19" s="9" t="s">
        <v>31</v>
      </c>
      <c r="C19" s="4" t="s">
        <v>21</v>
      </c>
      <c r="D19" s="29">
        <v>52988.50881</v>
      </c>
      <c r="E19" s="29">
        <v>53787.1490088079</v>
      </c>
      <c r="F19" s="29">
        <v>55820.254311083285</v>
      </c>
      <c r="G19" s="11"/>
      <c r="H19" s="11"/>
    </row>
    <row r="20" spans="1:8" ht="15">
      <c r="A20" s="13" t="s">
        <v>57</v>
      </c>
      <c r="B20" s="9" t="s">
        <v>32</v>
      </c>
      <c r="C20" s="4" t="s">
        <v>21</v>
      </c>
      <c r="D20" s="29">
        <v>6237.44095</v>
      </c>
      <c r="E20" s="29">
        <v>6479.20462806917</v>
      </c>
      <c r="F20" s="29">
        <v>6724.112668867121</v>
      </c>
      <c r="G20" s="11"/>
      <c r="H20" s="11"/>
    </row>
    <row r="21" spans="1:8" ht="15">
      <c r="A21" s="13" t="s">
        <v>58</v>
      </c>
      <c r="B21" s="9" t="s">
        <v>60</v>
      </c>
      <c r="C21" s="4" t="s">
        <v>21</v>
      </c>
      <c r="D21" s="29">
        <v>8586.28039</v>
      </c>
      <c r="E21" s="29">
        <v>8254.3072140635</v>
      </c>
      <c r="F21" s="29">
        <v>8566.312517798307</v>
      </c>
      <c r="G21" s="11"/>
      <c r="H21" s="11"/>
    </row>
    <row r="22" spans="1:8" ht="15">
      <c r="A22" s="13" t="s">
        <v>59</v>
      </c>
      <c r="B22" s="9" t="s">
        <v>61</v>
      </c>
      <c r="C22" s="4" t="s">
        <v>21</v>
      </c>
      <c r="D22" s="29">
        <v>22076.36134</v>
      </c>
      <c r="E22" s="29">
        <v>21845.3432421083</v>
      </c>
      <c r="F22" s="29">
        <v>22671.077343915465</v>
      </c>
      <c r="G22" s="11"/>
      <c r="H22" s="11"/>
    </row>
    <row r="23" spans="1:8" ht="15">
      <c r="A23" s="13"/>
      <c r="B23" s="9"/>
      <c r="C23" s="4"/>
      <c r="D23" s="29"/>
      <c r="E23" s="29"/>
      <c r="F23" s="29"/>
      <c r="G23" s="11"/>
      <c r="H23" s="11"/>
    </row>
    <row r="24" spans="1:8" ht="15">
      <c r="A24" s="13">
        <v>3</v>
      </c>
      <c r="B24" s="9" t="s">
        <v>35</v>
      </c>
      <c r="C24" s="4" t="s">
        <v>21</v>
      </c>
      <c r="D24" s="29">
        <f>D10-D17</f>
        <v>-12871</v>
      </c>
      <c r="E24" s="29">
        <f>E10-E17</f>
        <v>-38664.25032186997</v>
      </c>
      <c r="F24" s="29">
        <f>F10-F17</f>
        <v>-39297</v>
      </c>
      <c r="G24" s="11"/>
      <c r="H24" s="11"/>
    </row>
    <row r="25" spans="1:8" ht="15">
      <c r="A25" s="13">
        <v>4</v>
      </c>
      <c r="B25" s="9" t="s">
        <v>36</v>
      </c>
      <c r="C25" s="4" t="s">
        <v>21</v>
      </c>
      <c r="D25" s="29" t="s">
        <v>33</v>
      </c>
      <c r="E25" s="29" t="s">
        <v>33</v>
      </c>
      <c r="F25" s="29" t="s">
        <v>33</v>
      </c>
      <c r="G25" s="11"/>
      <c r="H25" s="11"/>
    </row>
    <row r="26" spans="1:8" ht="15">
      <c r="A26" s="13">
        <v>5</v>
      </c>
      <c r="B26" s="9" t="s">
        <v>37</v>
      </c>
      <c r="C26" s="4" t="s">
        <v>21</v>
      </c>
      <c r="D26" s="29" t="s">
        <v>33</v>
      </c>
      <c r="E26" s="29" t="s">
        <v>33</v>
      </c>
      <c r="F26" s="29" t="s">
        <v>33</v>
      </c>
      <c r="G26" s="11"/>
      <c r="H26" s="11"/>
    </row>
    <row r="27" spans="1:8" ht="15">
      <c r="A27" s="13">
        <v>6</v>
      </c>
      <c r="B27" s="9" t="s">
        <v>38</v>
      </c>
      <c r="C27" s="4" t="s">
        <v>21</v>
      </c>
      <c r="D27" s="29" t="s">
        <v>33</v>
      </c>
      <c r="E27" s="29" t="s">
        <v>33</v>
      </c>
      <c r="F27" s="29" t="s">
        <v>33</v>
      </c>
      <c r="G27" s="11"/>
      <c r="H27" s="11"/>
    </row>
    <row r="28" spans="1:8" ht="15">
      <c r="A28" s="13">
        <v>7</v>
      </c>
      <c r="B28" s="9" t="s">
        <v>39</v>
      </c>
      <c r="C28" s="4" t="s">
        <v>21</v>
      </c>
      <c r="D28" s="29">
        <v>39626</v>
      </c>
      <c r="E28" s="29">
        <v>58646</v>
      </c>
      <c r="F28" s="29">
        <v>60798</v>
      </c>
      <c r="G28" s="11"/>
      <c r="H28" s="11"/>
    </row>
    <row r="29" spans="1:8" ht="15">
      <c r="A29" s="13">
        <v>8</v>
      </c>
      <c r="B29" s="9" t="s">
        <v>40</v>
      </c>
      <c r="C29" s="4" t="s">
        <v>21</v>
      </c>
      <c r="D29" s="29">
        <v>8422</v>
      </c>
      <c r="E29" s="29">
        <v>6831</v>
      </c>
      <c r="F29" s="29">
        <v>6899</v>
      </c>
      <c r="G29" s="11"/>
      <c r="H29" s="11"/>
    </row>
    <row r="30" spans="1:8" ht="15">
      <c r="A30" s="13">
        <v>9</v>
      </c>
      <c r="B30" s="9" t="s">
        <v>41</v>
      </c>
      <c r="C30" s="4" t="s">
        <v>21</v>
      </c>
      <c r="D30" s="29">
        <f>D24+D28-D29</f>
        <v>18333</v>
      </c>
      <c r="E30" s="29">
        <f>E24+E28-E29</f>
        <v>13150.749678130029</v>
      </c>
      <c r="F30" s="29">
        <f>F10+F28-F17-F29</f>
        <v>14602</v>
      </c>
      <c r="G30" s="11"/>
      <c r="H30" s="11"/>
    </row>
    <row r="31" spans="1:8" ht="15">
      <c r="A31" s="13">
        <v>10</v>
      </c>
      <c r="B31" s="9" t="s">
        <v>42</v>
      </c>
      <c r="C31" s="4" t="s">
        <v>21</v>
      </c>
      <c r="D31" s="29">
        <v>5938</v>
      </c>
      <c r="E31" s="29">
        <v>5330</v>
      </c>
      <c r="F31" s="29">
        <v>5620</v>
      </c>
      <c r="G31" s="11"/>
      <c r="H31" s="11"/>
    </row>
    <row r="32" spans="1:8" ht="15">
      <c r="A32" s="13" t="s">
        <v>62</v>
      </c>
      <c r="B32" s="9" t="s">
        <v>43</v>
      </c>
      <c r="C32" s="4" t="s">
        <v>21</v>
      </c>
      <c r="D32" s="29" t="s">
        <v>64</v>
      </c>
      <c r="E32" s="29" t="s">
        <v>33</v>
      </c>
      <c r="F32" s="29" t="s">
        <v>33</v>
      </c>
      <c r="G32" s="11"/>
      <c r="H32" s="11"/>
    </row>
    <row r="33" spans="1:8" ht="15">
      <c r="A33" s="13">
        <v>11</v>
      </c>
      <c r="B33" s="9" t="s">
        <v>44</v>
      </c>
      <c r="C33" s="4" t="s">
        <v>21</v>
      </c>
      <c r="D33" s="29" t="s">
        <v>64</v>
      </c>
      <c r="E33" s="29" t="s">
        <v>33</v>
      </c>
      <c r="F33" s="29" t="s">
        <v>33</v>
      </c>
      <c r="G33" s="11"/>
      <c r="H33" s="11"/>
    </row>
    <row r="34" spans="1:8" ht="15">
      <c r="A34" s="13">
        <v>12</v>
      </c>
      <c r="B34" s="9" t="s">
        <v>45</v>
      </c>
      <c r="C34" s="4" t="s">
        <v>21</v>
      </c>
      <c r="D34" s="29" t="s">
        <v>64</v>
      </c>
      <c r="E34" s="29" t="s">
        <v>33</v>
      </c>
      <c r="F34" s="29" t="s">
        <v>33</v>
      </c>
      <c r="G34" s="11"/>
      <c r="H34" s="11"/>
    </row>
    <row r="35" spans="1:8" ht="15">
      <c r="A35" s="13">
        <v>13</v>
      </c>
      <c r="B35" s="9" t="s">
        <v>46</v>
      </c>
      <c r="C35" s="4" t="s">
        <v>21</v>
      </c>
      <c r="D35" s="29"/>
      <c r="E35" s="29" t="s">
        <v>33</v>
      </c>
      <c r="F35" s="29" t="s">
        <v>33</v>
      </c>
      <c r="G35" s="11"/>
      <c r="H35" s="11"/>
    </row>
    <row r="36" spans="1:8" ht="15">
      <c r="A36" s="13">
        <v>14</v>
      </c>
      <c r="B36" s="9" t="s">
        <v>47</v>
      </c>
      <c r="C36" s="4" t="s">
        <v>21</v>
      </c>
      <c r="D36" s="29">
        <f>D30-D31</f>
        <v>12395</v>
      </c>
      <c r="E36" s="29">
        <f>E30-E31</f>
        <v>7820.749678130029</v>
      </c>
      <c r="F36" s="29">
        <f>F30-F31</f>
        <v>8982</v>
      </c>
      <c r="G36" s="11"/>
      <c r="H36" s="11"/>
    </row>
    <row r="37" spans="1:8" ht="12.75">
      <c r="A37" s="11"/>
      <c r="B37" s="11"/>
      <c r="C37" s="11"/>
      <c r="D37" s="11"/>
      <c r="E37" s="11"/>
      <c r="F37" s="11"/>
      <c r="G37" s="11"/>
      <c r="H37" s="11"/>
    </row>
    <row r="38" spans="1:8" ht="12.75">
      <c r="A38" s="11"/>
      <c r="B38" s="11"/>
      <c r="C38" s="11"/>
      <c r="D38" s="11"/>
      <c r="E38" s="11"/>
      <c r="F38" s="11"/>
      <c r="G38" s="11"/>
      <c r="H38" s="11"/>
    </row>
    <row r="39" spans="1:8" ht="12.75">
      <c r="A39" s="11"/>
      <c r="B39" s="11"/>
      <c r="C39" s="11"/>
      <c r="D39" s="11"/>
      <c r="E39" s="11"/>
      <c r="F39" s="11"/>
      <c r="G39" s="11"/>
      <c r="H39" s="11"/>
    </row>
    <row r="40" spans="1:8" ht="12.75">
      <c r="A40" s="11"/>
      <c r="B40" s="11"/>
      <c r="C40" s="11"/>
      <c r="D40" s="11"/>
      <c r="E40" s="11"/>
      <c r="F40" s="11"/>
      <c r="G40" s="11"/>
      <c r="H40" s="11"/>
    </row>
  </sheetData>
  <sheetProtection/>
  <mergeCells count="10">
    <mergeCell ref="A1:F1"/>
    <mergeCell ref="A2:F2"/>
    <mergeCell ref="A3:F3"/>
    <mergeCell ref="A5:F5"/>
    <mergeCell ref="E7:E9"/>
    <mergeCell ref="F7:F9"/>
    <mergeCell ref="A7:A9"/>
    <mergeCell ref="B7:B9"/>
    <mergeCell ref="C7:C9"/>
    <mergeCell ref="D7:D9"/>
  </mergeCells>
  <printOptions/>
  <pageMargins left="0.4330708661417323" right="0.1968503937007874" top="0.984251968503937" bottom="0.984251968503937" header="0.5118110236220472" footer="0.5118110236220472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45"/>
  <sheetViews>
    <sheetView zoomScalePageLayoutView="0" workbookViewId="0" topLeftCell="A1">
      <selection activeCell="U26" sqref="U26"/>
    </sheetView>
  </sheetViews>
  <sheetFormatPr defaultColWidth="9.00390625" defaultRowHeight="12.75"/>
  <cols>
    <col min="1" max="1" width="46.75390625" style="0" customWidth="1"/>
    <col min="2" max="2" width="10.875" style="0" bestFit="1" customWidth="1"/>
    <col min="3" max="3" width="5.75390625" style="0" customWidth="1"/>
    <col min="4" max="4" width="11.625" style="0" bestFit="1" customWidth="1"/>
    <col min="5" max="5" width="12.75390625" style="0" bestFit="1" customWidth="1"/>
    <col min="7" max="7" width="8.125" style="0" bestFit="1" customWidth="1"/>
    <col min="9" max="9" width="12.00390625" style="0" customWidth="1"/>
    <col min="10" max="11" width="5.75390625" style="0" bestFit="1" customWidth="1"/>
    <col min="12" max="12" width="8.00390625" style="0" customWidth="1"/>
    <col min="14" max="16" width="9.125" style="19" customWidth="1"/>
    <col min="17" max="17" width="10.375" style="19" bestFit="1" customWidth="1"/>
    <col min="18" max="19" width="9.125" style="19" customWidth="1"/>
    <col min="20" max="20" width="10.375" style="19" bestFit="1" customWidth="1"/>
    <col min="21" max="23" width="9.125" style="19" customWidth="1"/>
    <col min="24" max="24" width="10.375" style="19" bestFit="1" customWidth="1"/>
    <col min="25" max="38" width="9.125" style="19" customWidth="1"/>
  </cols>
  <sheetData>
    <row r="1" ht="16.5" customHeight="1"/>
    <row r="2" spans="1:12" ht="16.5" customHeight="1">
      <c r="A2" s="44" t="s">
        <v>22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5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28.5" customHeight="1">
      <c r="A5" s="45" t="s">
        <v>0</v>
      </c>
      <c r="B5" s="35" t="s">
        <v>1</v>
      </c>
      <c r="C5" s="48" t="s">
        <v>2</v>
      </c>
      <c r="D5" s="49"/>
      <c r="E5" s="49"/>
      <c r="F5" s="49"/>
      <c r="G5" s="49"/>
      <c r="H5" s="49"/>
      <c r="I5" s="49"/>
      <c r="J5" s="49"/>
      <c r="K5" s="49"/>
      <c r="L5" s="50"/>
    </row>
    <row r="6" spans="1:12" ht="160.5" customHeight="1">
      <c r="A6" s="46"/>
      <c r="B6" s="40"/>
      <c r="C6" s="24" t="s">
        <v>3</v>
      </c>
      <c r="D6" s="24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25" t="s">
        <v>9</v>
      </c>
      <c r="J6" s="25" t="s">
        <v>10</v>
      </c>
      <c r="K6" s="25" t="s">
        <v>24</v>
      </c>
      <c r="L6" s="24" t="s">
        <v>23</v>
      </c>
    </row>
    <row r="7" spans="1:12" ht="15">
      <c r="A7" s="47"/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</row>
    <row r="8" spans="1:38" s="7" customFormat="1" ht="14.25">
      <c r="A8" s="41" t="s">
        <v>69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3"/>
      <c r="M8" s="16"/>
      <c r="N8" s="28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</row>
    <row r="9" spans="1:38" s="7" customFormat="1" ht="15">
      <c r="A9" s="8" t="s">
        <v>11</v>
      </c>
      <c r="B9" s="9"/>
      <c r="C9" s="9" t="s">
        <v>12</v>
      </c>
      <c r="D9" s="9" t="s">
        <v>12</v>
      </c>
      <c r="E9" s="9" t="s">
        <v>12</v>
      </c>
      <c r="F9" s="9" t="s">
        <v>12</v>
      </c>
      <c r="G9" s="9" t="s">
        <v>12</v>
      </c>
      <c r="H9" s="9" t="s">
        <v>12</v>
      </c>
      <c r="I9" s="9"/>
      <c r="J9" s="9" t="s">
        <v>12</v>
      </c>
      <c r="K9" s="9" t="s">
        <v>12</v>
      </c>
      <c r="L9" s="9" t="s">
        <v>12</v>
      </c>
      <c r="M9" s="16"/>
      <c r="N9" s="28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</row>
    <row r="10" spans="1:38" s="7" customFormat="1" ht="30">
      <c r="A10" s="6" t="s">
        <v>13</v>
      </c>
      <c r="B10" s="29">
        <f>'Форма 2-1'!D18</f>
        <v>75754.93074</v>
      </c>
      <c r="C10" s="4"/>
      <c r="D10" s="29">
        <v>12546</v>
      </c>
      <c r="E10" s="29">
        <v>31527</v>
      </c>
      <c r="F10" s="29">
        <v>10080</v>
      </c>
      <c r="G10" s="29">
        <v>5703</v>
      </c>
      <c r="H10" s="29">
        <f>B10-D10-E10-F10-G10-L10</f>
        <v>15763.930739999996</v>
      </c>
      <c r="I10" s="29"/>
      <c r="J10" s="29"/>
      <c r="K10" s="29"/>
      <c r="L10" s="29">
        <v>135</v>
      </c>
      <c r="M10" s="17"/>
      <c r="N10" s="27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</row>
    <row r="11" spans="1:38" s="7" customFormat="1" ht="15">
      <c r="A11" s="9" t="s">
        <v>14</v>
      </c>
      <c r="B11" s="29">
        <f>'Форма 2-1'!D20</f>
        <v>6237.44095</v>
      </c>
      <c r="C11" s="4"/>
      <c r="D11" s="29">
        <v>1217</v>
      </c>
      <c r="E11" s="29">
        <v>2638</v>
      </c>
      <c r="F11" s="29">
        <v>835</v>
      </c>
      <c r="G11" s="29">
        <v>164</v>
      </c>
      <c r="H11" s="29">
        <f>B11-D11-E11-F11-G11-L11</f>
        <v>1380.4409500000002</v>
      </c>
      <c r="I11" s="29"/>
      <c r="J11" s="29"/>
      <c r="K11" s="29"/>
      <c r="L11" s="29">
        <v>3</v>
      </c>
      <c r="M11" s="17"/>
      <c r="N11" s="28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</row>
    <row r="12" spans="1:38" s="7" customFormat="1" ht="15">
      <c r="A12" s="9" t="s">
        <v>15</v>
      </c>
      <c r="B12" s="29">
        <f>'Форма 2-1'!D19</f>
        <v>52988.50881</v>
      </c>
      <c r="C12" s="4"/>
      <c r="D12" s="29">
        <v>16812</v>
      </c>
      <c r="E12" s="29">
        <v>15730</v>
      </c>
      <c r="F12" s="29">
        <v>4893</v>
      </c>
      <c r="G12" s="29">
        <v>5011</v>
      </c>
      <c r="H12" s="29">
        <f>B12-D12-E12-F12-G12-L12</f>
        <v>10514.50881</v>
      </c>
      <c r="I12" s="29"/>
      <c r="J12" s="29"/>
      <c r="K12" s="29"/>
      <c r="L12" s="29">
        <v>28</v>
      </c>
      <c r="M12" s="17"/>
      <c r="N12" s="28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</row>
    <row r="13" spans="1:38" s="7" customFormat="1" ht="15">
      <c r="A13" s="9" t="s">
        <v>16</v>
      </c>
      <c r="B13" s="29">
        <f>'Форма 2-1'!D21</f>
        <v>8586.28039</v>
      </c>
      <c r="C13" s="4"/>
      <c r="D13" s="29">
        <v>1439</v>
      </c>
      <c r="E13" s="29">
        <v>3933</v>
      </c>
      <c r="F13" s="29">
        <v>1259</v>
      </c>
      <c r="G13" s="29">
        <v>222</v>
      </c>
      <c r="H13" s="29">
        <f>B13-D13-E13-F13-G13-L13</f>
        <v>1729.28039</v>
      </c>
      <c r="I13" s="29"/>
      <c r="J13" s="29"/>
      <c r="K13" s="29"/>
      <c r="L13" s="29">
        <v>4</v>
      </c>
      <c r="M13" s="17"/>
      <c r="N13" s="28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</row>
    <row r="14" spans="1:38" s="7" customFormat="1" ht="30">
      <c r="A14" s="6" t="s">
        <v>17</v>
      </c>
      <c r="B14" s="29">
        <f>'Форма 2-1'!D22</f>
        <v>22076.36134</v>
      </c>
      <c r="C14" s="4"/>
      <c r="D14" s="29">
        <v>4595</v>
      </c>
      <c r="E14" s="29">
        <v>7885</v>
      </c>
      <c r="F14" s="29">
        <v>2508</v>
      </c>
      <c r="G14" s="29">
        <v>2497</v>
      </c>
      <c r="H14" s="29">
        <f>B14-D14-E14-F14-G14-L14</f>
        <v>4498.3613399999995</v>
      </c>
      <c r="I14" s="29"/>
      <c r="J14" s="29"/>
      <c r="K14" s="29"/>
      <c r="L14" s="29">
        <v>93</v>
      </c>
      <c r="M14" s="17"/>
      <c r="N14" s="28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</row>
    <row r="15" spans="1:38" s="7" customFormat="1" ht="15">
      <c r="A15" s="10" t="s">
        <v>18</v>
      </c>
      <c r="B15" s="29">
        <f>B14+B13+B12+B11+B10</f>
        <v>165643.52223</v>
      </c>
      <c r="C15" s="4" t="s">
        <v>12</v>
      </c>
      <c r="D15" s="29">
        <f>SUM(D10:D14)</f>
        <v>36609</v>
      </c>
      <c r="E15" s="29">
        <f>SUM(E10:E14)</f>
        <v>61713</v>
      </c>
      <c r="F15" s="29">
        <f>SUM(F10:F14)</f>
        <v>19575</v>
      </c>
      <c r="G15" s="29">
        <f>SUM(G10:G14)</f>
        <v>13597</v>
      </c>
      <c r="H15" s="29">
        <f>SUM(H10:H14)</f>
        <v>33886.522229999995</v>
      </c>
      <c r="I15" s="29"/>
      <c r="J15" s="29"/>
      <c r="K15" s="29"/>
      <c r="L15" s="29">
        <f>SUM(L10:L14)</f>
        <v>263</v>
      </c>
      <c r="M15" s="17"/>
      <c r="N15" s="27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</row>
    <row r="16" spans="1:38" s="7" customFormat="1" ht="15">
      <c r="A16" s="10" t="s">
        <v>19</v>
      </c>
      <c r="B16" s="29">
        <f>'Форма 2-1'!D17-'Форма 2-1'!D18-'Форма 2-1'!D19-'Форма 2-1'!D20-'Форма 2-1'!D21-'Форма 2-1'!D22</f>
        <v>256003.47776999994</v>
      </c>
      <c r="C16" s="4"/>
      <c r="D16" s="29">
        <v>217772</v>
      </c>
      <c r="E16" s="29">
        <v>20773</v>
      </c>
      <c r="F16" s="29">
        <v>6901</v>
      </c>
      <c r="G16" s="29">
        <v>943</v>
      </c>
      <c r="H16" s="29">
        <v>9557.168980000002</v>
      </c>
      <c r="I16" s="29"/>
      <c r="J16" s="29"/>
      <c r="K16" s="29"/>
      <c r="L16" s="29">
        <v>57.308790000000045</v>
      </c>
      <c r="M16" s="17"/>
      <c r="N16" s="27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</row>
    <row r="17" spans="1:38" s="7" customFormat="1" ht="14.25">
      <c r="A17" s="41" t="s">
        <v>66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3"/>
      <c r="M17" s="16"/>
      <c r="N17" s="28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</row>
    <row r="18" spans="1:38" s="7" customFormat="1" ht="15">
      <c r="A18" s="8" t="s">
        <v>11</v>
      </c>
      <c r="B18" s="9"/>
      <c r="C18" s="9" t="s">
        <v>12</v>
      </c>
      <c r="D18" s="9" t="s">
        <v>12</v>
      </c>
      <c r="E18" s="9" t="s">
        <v>12</v>
      </c>
      <c r="F18" s="9" t="s">
        <v>12</v>
      </c>
      <c r="G18" s="9" t="s">
        <v>12</v>
      </c>
      <c r="H18" s="9" t="s">
        <v>12</v>
      </c>
      <c r="I18" s="9" t="s">
        <v>12</v>
      </c>
      <c r="J18" s="9" t="s">
        <v>12</v>
      </c>
      <c r="K18" s="9" t="s">
        <v>12</v>
      </c>
      <c r="L18" s="9" t="s">
        <v>12</v>
      </c>
      <c r="M18" s="16"/>
      <c r="N18" s="28"/>
      <c r="O18" s="19"/>
      <c r="P18" s="5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</row>
    <row r="19" spans="1:38" s="7" customFormat="1" ht="30">
      <c r="A19" s="6" t="s">
        <v>13</v>
      </c>
      <c r="B19" s="29">
        <f>'Форма 2-1'!E18</f>
        <v>80237.5391858257</v>
      </c>
      <c r="C19" s="4"/>
      <c r="D19" s="29">
        <v>12809</v>
      </c>
      <c r="E19" s="29">
        <v>29520</v>
      </c>
      <c r="F19" s="29">
        <v>9394</v>
      </c>
      <c r="G19" s="29">
        <v>11248</v>
      </c>
      <c r="H19" s="29">
        <f>B19-D19-E19-F19-G19-L19</f>
        <v>15718.539185825706</v>
      </c>
      <c r="I19" s="29"/>
      <c r="J19" s="29"/>
      <c r="K19" s="29"/>
      <c r="L19" s="29">
        <v>1548</v>
      </c>
      <c r="M19" s="16"/>
      <c r="N19" s="28"/>
      <c r="O19" s="19"/>
      <c r="P19" s="5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</row>
    <row r="20" spans="1:38" s="7" customFormat="1" ht="15">
      <c r="A20" s="9" t="s">
        <v>14</v>
      </c>
      <c r="B20" s="29">
        <f>'Форма 2-1'!E20</f>
        <v>6479.20462806917</v>
      </c>
      <c r="C20" s="4"/>
      <c r="D20" s="29">
        <v>1418</v>
      </c>
      <c r="E20" s="29">
        <v>2845</v>
      </c>
      <c r="F20" s="29">
        <v>848</v>
      </c>
      <c r="G20" s="29">
        <v>158</v>
      </c>
      <c r="H20" s="29">
        <f>B20-D20-E20-F20-G20-L20</f>
        <v>1167.2046280691702</v>
      </c>
      <c r="I20" s="29"/>
      <c r="J20" s="29"/>
      <c r="K20" s="29"/>
      <c r="L20" s="29">
        <v>43</v>
      </c>
      <c r="M20" s="16"/>
      <c r="N20" s="5"/>
      <c r="O20" s="19"/>
      <c r="P20" s="5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</row>
    <row r="21" spans="1:38" s="7" customFormat="1" ht="15">
      <c r="A21" s="9" t="s">
        <v>15</v>
      </c>
      <c r="B21" s="29">
        <f>'Форма 2-1'!E19</f>
        <v>53787.1490088079</v>
      </c>
      <c r="C21" s="4"/>
      <c r="D21" s="29">
        <v>16353</v>
      </c>
      <c r="E21" s="29">
        <v>16737</v>
      </c>
      <c r="F21" s="29">
        <v>4988</v>
      </c>
      <c r="G21" s="29">
        <v>5175</v>
      </c>
      <c r="H21" s="29">
        <f>B21-D21-E21-F21-G21-L21</f>
        <v>10178.1490088079</v>
      </c>
      <c r="I21" s="29"/>
      <c r="J21" s="29"/>
      <c r="K21" s="29"/>
      <c r="L21" s="29">
        <v>356</v>
      </c>
      <c r="M21" s="16"/>
      <c r="N21" s="28"/>
      <c r="O21" s="19"/>
      <c r="P21" s="5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</row>
    <row r="22" spans="1:38" s="7" customFormat="1" ht="15">
      <c r="A22" s="9" t="s">
        <v>16</v>
      </c>
      <c r="B22" s="29">
        <f>'Форма 2-1'!E21</f>
        <v>8254.3072140635</v>
      </c>
      <c r="C22" s="4"/>
      <c r="D22" s="29">
        <v>1263</v>
      </c>
      <c r="E22" s="29">
        <v>3860</v>
      </c>
      <c r="F22" s="29">
        <v>1150</v>
      </c>
      <c r="G22" s="29">
        <v>229</v>
      </c>
      <c r="H22" s="29">
        <f>B22-D22-E22-F22-G22-L22</f>
        <v>1700.3072140634995</v>
      </c>
      <c r="I22" s="29"/>
      <c r="J22" s="29"/>
      <c r="K22" s="29"/>
      <c r="L22" s="29">
        <v>52</v>
      </c>
      <c r="M22" s="16"/>
      <c r="N22" s="28"/>
      <c r="O22" s="19"/>
      <c r="P22" s="5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</row>
    <row r="23" spans="1:38" s="7" customFormat="1" ht="30">
      <c r="A23" s="6" t="s">
        <v>17</v>
      </c>
      <c r="B23" s="29">
        <f>'Форма 2-1'!E22</f>
        <v>21845.3432421083</v>
      </c>
      <c r="C23" s="4"/>
      <c r="D23" s="29">
        <v>3907</v>
      </c>
      <c r="E23" s="29">
        <v>7273</v>
      </c>
      <c r="F23" s="29">
        <v>2167</v>
      </c>
      <c r="G23" s="29">
        <v>3173</v>
      </c>
      <c r="H23" s="29">
        <f>B23-D23-E23-F23-G23-L23</f>
        <v>4257.343242108302</v>
      </c>
      <c r="I23" s="29"/>
      <c r="J23" s="29"/>
      <c r="K23" s="29"/>
      <c r="L23" s="29">
        <v>1068</v>
      </c>
      <c r="M23" s="16"/>
      <c r="N23" s="28"/>
      <c r="O23" s="19"/>
      <c r="P23" s="5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</row>
    <row r="24" spans="1:38" s="7" customFormat="1" ht="15">
      <c r="A24" s="10" t="s">
        <v>18</v>
      </c>
      <c r="B24" s="29">
        <f>B19+B20+B21+B22+B23</f>
        <v>170603.54327887457</v>
      </c>
      <c r="C24" s="29"/>
      <c r="D24" s="29">
        <f>D19+D20+D21+D22+D23</f>
        <v>35750</v>
      </c>
      <c r="E24" s="29">
        <f>E19+E20+E21+E22+E23</f>
        <v>60235</v>
      </c>
      <c r="F24" s="29">
        <f>F19+F20+F21+F22+F23</f>
        <v>18547</v>
      </c>
      <c r="G24" s="29">
        <f>G19+G20+G21+G22+G23</f>
        <v>19983</v>
      </c>
      <c r="H24" s="29">
        <f>H19+H20+H21+H22+H23</f>
        <v>33021.54327887458</v>
      </c>
      <c r="I24" s="29"/>
      <c r="J24" s="29"/>
      <c r="K24" s="29"/>
      <c r="L24" s="29">
        <f>L19+L20+L21+L22+L23</f>
        <v>3067</v>
      </c>
      <c r="M24" s="16"/>
      <c r="N24" s="28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</row>
    <row r="25" spans="1:38" s="7" customFormat="1" ht="15">
      <c r="A25" s="10" t="s">
        <v>19</v>
      </c>
      <c r="B25" s="29">
        <f>'Форма 2-1'!E17-'Форма 2-1'!E18-'Форма 2-1'!E19-'Форма 2-1'!E20-'Форма 2-1'!E21-'Форма 2-1'!E22</f>
        <v>244697.4567211254</v>
      </c>
      <c r="C25" s="4"/>
      <c r="D25" s="29">
        <f>30784+217637-D24</f>
        <v>212671</v>
      </c>
      <c r="E25" s="29">
        <f>78454-E24</f>
        <v>18219</v>
      </c>
      <c r="F25" s="29">
        <f>23382-F24</f>
        <v>4835</v>
      </c>
      <c r="G25" s="29">
        <f>23328-G24</f>
        <v>3345</v>
      </c>
      <c r="H25" s="29">
        <f>42716-L25-H24-L24</f>
        <v>6009.456721125418</v>
      </c>
      <c r="I25" s="29"/>
      <c r="J25" s="29"/>
      <c r="K25" s="29"/>
      <c r="L25" s="29">
        <f>3685-L24</f>
        <v>618</v>
      </c>
      <c r="M25" s="16"/>
      <c r="N25" s="27"/>
      <c r="O25" s="19"/>
      <c r="P25" s="21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</row>
    <row r="26" spans="1:38" s="7" customFormat="1" ht="14.25">
      <c r="A26" s="41" t="s">
        <v>70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3"/>
      <c r="M26" s="16"/>
      <c r="N26" s="28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</row>
    <row r="27" spans="1:38" s="7" customFormat="1" ht="15">
      <c r="A27" s="8" t="s">
        <v>11</v>
      </c>
      <c r="B27" s="9"/>
      <c r="C27" s="9" t="s">
        <v>12</v>
      </c>
      <c r="D27" s="9" t="s">
        <v>12</v>
      </c>
      <c r="E27" s="9" t="s">
        <v>12</v>
      </c>
      <c r="F27" s="9" t="s">
        <v>12</v>
      </c>
      <c r="G27" s="9" t="s">
        <v>12</v>
      </c>
      <c r="H27" s="9" t="s">
        <v>12</v>
      </c>
      <c r="I27" s="9" t="s">
        <v>12</v>
      </c>
      <c r="J27" s="9" t="s">
        <v>12</v>
      </c>
      <c r="K27" s="9" t="s">
        <v>12</v>
      </c>
      <c r="L27" s="9" t="s">
        <v>12</v>
      </c>
      <c r="M27" s="16"/>
      <c r="N27" s="28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</row>
    <row r="28" spans="1:38" s="7" customFormat="1" ht="30">
      <c r="A28" s="6" t="s">
        <v>13</v>
      </c>
      <c r="B28" s="29">
        <f>'Форма 2-1'!F18</f>
        <v>83270.44517482909</v>
      </c>
      <c r="C28" s="4"/>
      <c r="D28" s="29">
        <f>D19/B19*B28</f>
        <v>13293.16854763172</v>
      </c>
      <c r="E28" s="29">
        <f>E19/B19*B28</f>
        <v>30635.829145607648</v>
      </c>
      <c r="F28" s="29">
        <f>F19/B19*B28</f>
        <v>9749.084654262813</v>
      </c>
      <c r="G28" s="29">
        <f>G19</f>
        <v>11248</v>
      </c>
      <c r="H28" s="29">
        <f>B28-D28-E28-F28-G28-L28</f>
        <v>16737.849835545043</v>
      </c>
      <c r="I28" s="29"/>
      <c r="J28" s="29"/>
      <c r="K28" s="29"/>
      <c r="L28" s="29">
        <v>1606.5129917818645</v>
      </c>
      <c r="M28" s="26"/>
      <c r="N28" s="28"/>
      <c r="O28" s="19"/>
      <c r="P28" s="5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</row>
    <row r="29" spans="1:38" s="7" customFormat="1" ht="15">
      <c r="A29" s="9" t="s">
        <v>14</v>
      </c>
      <c r="B29" s="29">
        <f>'Форма 2-1'!F20</f>
        <v>6724.112668867121</v>
      </c>
      <c r="C29" s="4"/>
      <c r="D29" s="29">
        <f>D20/B20*B29</f>
        <v>1471.5991100430772</v>
      </c>
      <c r="E29" s="29">
        <f>E20/B20*B29</f>
        <v>2952.5384118988395</v>
      </c>
      <c r="F29" s="29">
        <f>F20/B20*B29</f>
        <v>880.0536285730109</v>
      </c>
      <c r="G29" s="29">
        <f>G20</f>
        <v>158</v>
      </c>
      <c r="H29" s="29">
        <f>B29-D29-E29-F29-G29-L29</f>
        <v>1217.2961574693638</v>
      </c>
      <c r="I29" s="29"/>
      <c r="J29" s="29"/>
      <c r="K29" s="29"/>
      <c r="L29" s="29">
        <v>44.62536088282956</v>
      </c>
      <c r="M29" s="26"/>
      <c r="N29" s="28"/>
      <c r="O29" s="19"/>
      <c r="P29" s="5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</row>
    <row r="30" spans="1:38" s="7" customFormat="1" ht="15">
      <c r="A30" s="9" t="s">
        <v>15</v>
      </c>
      <c r="B30" s="29">
        <f>'Форма 2-1'!F19</f>
        <v>55820.254311083285</v>
      </c>
      <c r="C30" s="4"/>
      <c r="D30" s="29">
        <f>D21/B21*B30</f>
        <v>16971.128523649113</v>
      </c>
      <c r="E30" s="29">
        <f>E21/B21*B30</f>
        <v>17369.643374323685</v>
      </c>
      <c r="F30" s="29">
        <f>F21/B21*B30</f>
        <v>5176.5418624082295</v>
      </c>
      <c r="G30" s="29">
        <f>G21</f>
        <v>5175</v>
      </c>
      <c r="H30" s="29">
        <f>B30-D30-E30-F30-G30-L30</f>
        <v>10758.484074556036</v>
      </c>
      <c r="I30" s="29"/>
      <c r="J30" s="29"/>
      <c r="K30" s="29"/>
      <c r="L30" s="29">
        <v>369.4564761462169</v>
      </c>
      <c r="M30" s="26"/>
      <c r="N30" s="28"/>
      <c r="O30" s="19"/>
      <c r="P30" s="5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</row>
    <row r="31" spans="1:38" s="7" customFormat="1" ht="15">
      <c r="A31" s="9" t="s">
        <v>16</v>
      </c>
      <c r="B31" s="29">
        <f>'Форма 2-1'!F21</f>
        <v>8566.312517798307</v>
      </c>
      <c r="C31" s="4"/>
      <c r="D31" s="29">
        <f>D22/B22*B31</f>
        <v>1310.7402510468314</v>
      </c>
      <c r="E31" s="29">
        <f>E22/B22*B31</f>
        <v>4005.904488551678</v>
      </c>
      <c r="F31" s="29">
        <f>F22/B22*B31</f>
        <v>1193.4689538431164</v>
      </c>
      <c r="G31" s="29">
        <f>G22</f>
        <v>229</v>
      </c>
      <c r="H31" s="29">
        <f>B31-D31-E31-F31-G31-L31</f>
        <v>1773.2332716611672</v>
      </c>
      <c r="I31" s="29"/>
      <c r="J31" s="29"/>
      <c r="K31" s="29"/>
      <c r="L31" s="29">
        <v>53.96555269551483</v>
      </c>
      <c r="M31" s="26"/>
      <c r="N31" s="28"/>
      <c r="O31" s="19"/>
      <c r="P31" s="5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</row>
    <row r="32" spans="1:38" s="7" customFormat="1" ht="30">
      <c r="A32" s="6" t="s">
        <v>17</v>
      </c>
      <c r="B32" s="29">
        <f>'Форма 2-1'!F22</f>
        <v>22671.077343915465</v>
      </c>
      <c r="C32" s="4"/>
      <c r="D32" s="29">
        <f>D23/B23*B32</f>
        <v>4054.6810457957004</v>
      </c>
      <c r="E32" s="29">
        <f>E23/B23*B32</f>
        <v>7547.9127837399865</v>
      </c>
      <c r="F32" s="29">
        <f>F23/B23*B32</f>
        <v>2248.9106286765505</v>
      </c>
      <c r="G32" s="29">
        <f>G23</f>
        <v>3173</v>
      </c>
      <c r="H32" s="29">
        <f>B32-D32-E32-F32-G32-L32</f>
        <v>4538.203457264577</v>
      </c>
      <c r="I32" s="29"/>
      <c r="J32" s="29"/>
      <c r="K32" s="29"/>
      <c r="L32" s="29">
        <v>1108.3694284386506</v>
      </c>
      <c r="M32" s="26"/>
      <c r="N32" s="28"/>
      <c r="O32" s="19"/>
      <c r="P32" s="5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</row>
    <row r="33" spans="1:38" s="7" customFormat="1" ht="15">
      <c r="A33" s="10" t="s">
        <v>18</v>
      </c>
      <c r="B33" s="29">
        <f>B28+B29+B30+B31+B32</f>
        <v>177052.20201649328</v>
      </c>
      <c r="C33" s="4" t="s">
        <v>12</v>
      </c>
      <c r="D33" s="29">
        <f>D28+D29+D30+D31+D32</f>
        <v>37101.31747816644</v>
      </c>
      <c r="E33" s="29">
        <f>E28+E29+E30+E31+E32</f>
        <v>62511.82820412183</v>
      </c>
      <c r="F33" s="29">
        <f>F28+F29+F30+F31+F32</f>
        <v>19248.059727763717</v>
      </c>
      <c r="G33" s="29">
        <f>G28+G29+G30+G31+G32</f>
        <v>19983</v>
      </c>
      <c r="H33" s="29">
        <f>H28+H29+H30+H31+H32</f>
        <v>35025.06679649619</v>
      </c>
      <c r="I33" s="29"/>
      <c r="J33" s="29"/>
      <c r="K33" s="29"/>
      <c r="L33" s="29">
        <f>L28+L29+L30+L31+L32</f>
        <v>3182.929809945076</v>
      </c>
      <c r="M33" s="26"/>
      <c r="N33" s="28"/>
      <c r="O33" s="19"/>
      <c r="P33" s="5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</row>
    <row r="34" spans="1:14" ht="15">
      <c r="A34" s="10" t="s">
        <v>19</v>
      </c>
      <c r="B34" s="29">
        <f>'Форма 2-1'!F17-'Форма 2-1'!F18-'Форма 2-1'!F19-'Форма 2-1'!F20-'Форма 2-1'!F21-'Форма 2-1'!F22</f>
        <v>253946.7979835067</v>
      </c>
      <c r="C34" s="4"/>
      <c r="D34" s="29">
        <f>32016+226342-D33</f>
        <v>221256.68252183357</v>
      </c>
      <c r="E34" s="29">
        <f>81592-E33</f>
        <v>19080.171795878166</v>
      </c>
      <c r="F34" s="29">
        <f>24317-F33</f>
        <v>5068.940272236283</v>
      </c>
      <c r="G34" s="29">
        <f>22328-G33</f>
        <v>2345</v>
      </c>
      <c r="H34" s="29">
        <f>44404-L34-L33-H33</f>
        <v>5554.643555754345</v>
      </c>
      <c r="I34" s="29"/>
      <c r="J34" s="29"/>
      <c r="K34" s="29"/>
      <c r="L34" s="29">
        <v>641.3598378043877</v>
      </c>
      <c r="M34" s="26"/>
      <c r="N34" s="28"/>
    </row>
    <row r="35" spans="1:14" ht="15">
      <c r="A35" s="16"/>
      <c r="B35" s="17"/>
      <c r="C35" s="16"/>
      <c r="D35" s="16"/>
      <c r="E35" s="16"/>
      <c r="F35" s="16"/>
      <c r="G35" s="16"/>
      <c r="H35" s="16"/>
      <c r="I35" s="5"/>
      <c r="J35" s="16"/>
      <c r="K35" s="16"/>
      <c r="L35" s="16"/>
      <c r="M35" s="16"/>
      <c r="N35" s="27"/>
    </row>
    <row r="36" spans="1:14" ht="15">
      <c r="A36" s="16"/>
      <c r="B36" s="17"/>
      <c r="C36" s="16"/>
      <c r="D36" s="17"/>
      <c r="E36" s="16"/>
      <c r="F36" s="16"/>
      <c r="G36" s="16"/>
      <c r="H36" s="16"/>
      <c r="I36" s="5"/>
      <c r="J36" s="16"/>
      <c r="K36" s="16"/>
      <c r="L36" s="16"/>
      <c r="M36" s="16"/>
      <c r="N36" s="28"/>
    </row>
    <row r="37" spans="1:14" ht="12.75">
      <c r="A37" s="16"/>
      <c r="B37" s="2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28"/>
    </row>
    <row r="38" spans="1:14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28"/>
    </row>
    <row r="39" spans="1:14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28"/>
    </row>
    <row r="40" spans="1:14" ht="12.75">
      <c r="A40" s="16"/>
      <c r="B40" s="2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28"/>
    </row>
    <row r="41" spans="1:13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</sheetData>
  <sheetProtection/>
  <mergeCells count="7">
    <mergeCell ref="A26:L26"/>
    <mergeCell ref="A2:L2"/>
    <mergeCell ref="A8:L8"/>
    <mergeCell ref="A17:L17"/>
    <mergeCell ref="A5:A7"/>
    <mergeCell ref="B5:B6"/>
    <mergeCell ref="C5:L5"/>
  </mergeCells>
  <printOptions/>
  <pageMargins left="0.35433070866141736" right="0.2755905511811024" top="1.1811023622047245" bottom="0.1968503937007874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peo_econ</dc:creator>
  <cp:keywords/>
  <dc:description/>
  <cp:lastModifiedBy>Наталья юрьевна</cp:lastModifiedBy>
  <cp:lastPrinted>2022-04-25T05:32:10Z</cp:lastPrinted>
  <dcterms:created xsi:type="dcterms:W3CDTF">2014-09-05T04:14:12Z</dcterms:created>
  <dcterms:modified xsi:type="dcterms:W3CDTF">2024-04-20T09:34:18Z</dcterms:modified>
  <cp:category/>
  <cp:version/>
  <cp:contentType/>
  <cp:contentStatus/>
</cp:coreProperties>
</file>